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<sst xmlns="http://schemas.openxmlformats.org/spreadsheetml/2006/main" count="701" uniqueCount="361">
  <si>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</si>
  <si>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</si>
  <si>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</si>
  <si>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</si>
  <si>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</si>
  <si>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</si>
  <si>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</si>
  <si>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</si>
  <si>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</si>
  <si>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</si>
  <si>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</si>
  <si>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</si>
  <si>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</si>
  <si>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</si>
  <si>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</si>
  <si>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</si>
  <si>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</si>
  <si>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</si>
  <si>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</si>
  <si>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</si>
  <si>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</si>
  <si>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</si>
  <si>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</si>
  <si>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</si>
  <si>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</si>
  <si>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</si>
  <si>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</si>
  <si>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</si>
  <si>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</si>
  <si>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</si>
  <si>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</si>
  <si>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</si>
  <si>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</si>
  <si>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</si>
  <si>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</si>
  <si>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</si>
  <si>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</si>
  <si>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</si>
  <si>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</si>
  <si>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</si>
  <si>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</si>
  <si>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</si>
  <si>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</si>
  <si>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</si>
  <si>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</si>
  <si>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</si>
  <si>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</si>
  <si>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</si>
  <si>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</si>
  <si>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</si>
  <si>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</si>
  <si>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</si>
  <si>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</si>
  <si>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</si>
  <si>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</si>
  <si>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</si>
  <si>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</si>
  <si>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</si>
  <si>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</si>
  <si>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</si>
  <si>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</si>
  <si>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</si>
  <si>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</si>
  <si>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</si>
  <si>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</si>
  <si>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</si>
  <si>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</si>
  <si>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</si>
  <si>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</si>
  <si>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</si>
  <si>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</si>
  <si>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</si>
  <si>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</si>
  <si>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</si>
  <si>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</si>
  <si>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</si>
  <si>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</si>
  <si>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</si>
  <si>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</si>
  <si>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</si>
  <si>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</si>
  <si>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</si>
  <si>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</si>
  <si>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</si>
  <si>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</si>
  <si>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</si>
  <si>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</si>
  <si>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</si>
  <si>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</si>
  <si>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</si>
  <si>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</si>
  <si>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</si>
  <si>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</si>
  <si>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</si>
  <si>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</si>
  <si>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</si>
  <si>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</si>
  <si>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</si>
  <si>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</si>
  <si>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</si>
  <si>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</si>
  <si>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</si>
  <si>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</si>
  <si>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</si>
  <si>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</si>
  <si>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</si>
  <si>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</si>
  <si>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</si>
  <si>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</si>
  <si>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</si>
  <si>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</si>
  <si>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</si>
  <si>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</si>
  <si>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</si>
  <si>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</si>
  <si>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</si>
  <si>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</si>
  <si>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</si>
  <si>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</si>
  <si>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</si>
  <si>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</si>
  <si>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</si>
  <si>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</si>
  <si>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</si>
  <si>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</si>
  <si>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</si>
  <si>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</si>
  <si>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</si>
  <si>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</si>
  <si>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</si>
  <si>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</si>
  <si>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</si>
  <si>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</si>
  <si>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</si>
  <si>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</si>
  <si>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</si>
  <si>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</si>
  <si>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</si>
  <si>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</si>
  <si>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</si>
  <si>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</si>
  <si>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</si>
  <si>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</si>
  <si>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</si>
  <si>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</si>
  <si>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</si>
  <si>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</si>
  <si>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</si>
  <si>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</si>
  <si>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</si>
  <si>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</si>
  <si>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</si>
  <si>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</si>
  <si>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</si>
  <si>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</si>
  <si>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</si>
  <si>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</si>
  <si>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</si>
  <si>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</si>
  <si>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</si>
  <si>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</si>
  <si>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</si>
  <si>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</si>
  <si>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</si>
  <si>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</si>
  <si>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</si>
  <si>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</si>
  <si>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</si>
  <si>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</si>
  <si>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</si>
  <si>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</si>
  <si>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</si>
  <si>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</si>
  <si>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</si>
  <si>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</si>
  <si>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</si>
  <si>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</si>
  <si>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</si>
  <si>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</si>
  <si>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</si>
  <si>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</si>
  <si>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</si>
  <si>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</si>
  <si>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</si>
  <si>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</si>
  <si>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</si>
  <si>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</si>
  <si>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</si>
  <si>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</si>
  <si>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</si>
  <si>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</si>
  <si>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</si>
  <si>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</si>
  <si>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</si>
  <si>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</si>
  <si>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</si>
  <si>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</si>
  <si>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</si>
  <si>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</si>
  <si>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</si>
  <si>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</si>
  <si>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</si>
  <si>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</si>
  <si>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</si>
  <si>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</si>
  <si>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</si>
  <si>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</si>
  <si>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</si>
  <si>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</si>
  <si>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</si>
  <si>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</si>
  <si>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</si>
  <si>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</si>
  <si>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</si>
  <si>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</si>
  <si>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</si>
  <si>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</si>
  <si>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</si>
  <si>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</si>
  <si>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</si>
  <si>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</si>
  <si>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</si>
  <si>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</si>
  <si>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</si>
  <si>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</si>
  <si>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</si>
  <si>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</si>
  <si>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</si>
  <si>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</si>
  <si>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</si>
  <si>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</si>
  <si>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</si>
  <si>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</si>
  <si>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</si>
  <si>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</si>
  <si>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</si>
  <si>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</si>
  <si>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</si>
  <si>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</si>
  <si>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</si>
  <si>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</si>
  <si>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</si>
  <si>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</si>
  <si>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</si>
  <si>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</si>
  <si>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</si>
  <si>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</si>
  <si>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</si>
  <si>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</si>
  <si>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</si>
  <si>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</si>
  <si>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</si>
  <si>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</si>
  <si>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</si>
  <si>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</si>
  <si>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</si>
  <si>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</si>
  <si>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</si>
  <si>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</si>
  <si>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</si>
  <si>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</si>
  <si>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</si>
  <si>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</si>
  <si>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</si>
  <si>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</si>
  <si>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</si>
  <si>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</si>
  <si>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</si>
  <si>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</si>
  <si>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</si>
  <si>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</si>
  <si>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</si>
  <si>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</si>
  <si>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</si>
  <si>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</si>
  <si>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</si>
  <si>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</si>
  <si>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</si>
  <si>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</si>
  <si>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</si>
  <si>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</si>
  <si>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</si>
  <si>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</si>
  <si>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</si>
  <si>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</si>
  <si>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</si>
  <si>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</si>
  <si>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</si>
  <si>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</si>
  <si>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</si>
  <si>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</si>
  <si>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</si>
  <si>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</si>
  <si>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</si>
  <si>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</si>
  <si>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</si>
  <si>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</si>
  <si>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</si>
  <si>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</si>
  <si>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</si>
  <si>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</si>
  <si>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</si>
  <si>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</si>
  <si>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</si>
  <si>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</si>
  <si>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</si>
  <si>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</si>
  <si>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</si>
  <si>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</si>
  <si>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</si>
  <si>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</si>
  <si>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</si>
  <si>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</si>
  <si>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</si>
  <si>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</si>
  <si>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</si>
  <si>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</si>
  <si>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</si>
  <si>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</si>
  <si>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</si>
  <si>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</si>
  <si>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</si>
  <si>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</si>
  <si>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</si>
  <si>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</si>
  <si>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</si>
  <si>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</si>
  <si>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</si>
  <si>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</si>
  <si>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</si>
  <si>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</si>
  <si>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</si>
  <si>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</si>
  <si>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</si>
  <si>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</si>
  <si>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</si>
  <si>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</si>
  <si>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</si>
  <si>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</si>
  <si>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</si>
  <si>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</si>
  <si>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</si>
  <si>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</si>
  <si>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</si>
  <si>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</si>
  <si>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</si>
  <si>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</si>
  <si>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</si>
  <si>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</si>
  <si>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</si>
  <si>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</si>
  <si>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</si>
  <si>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</si>
  <si>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</si>
  <si>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</si>
  <si>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</si>
  <si>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</si>
  <si>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</si>
  <si>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</si>
  <si>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r>
      <t>"</t>
    </r>
    <r>
      <rPr>
        <u val="single"/>
        <sz val="20"/>
        <rFont val="Arial Cyr"/>
        <family val="0"/>
      </rPr>
      <t xml:space="preserve">   19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</si>
  <si>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 xml:space="preserve">     на  "22"  лютого  2021 р.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</si>
</sst>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6.emf" /><Relationship Id="rId3" Type="http://schemas.openxmlformats.org/officeDocument/2006/relationships/image" Target="../media/image25.emf" /><Relationship Id="rId4" Type="http://schemas.openxmlformats.org/officeDocument/2006/relationships/image" Target="../media/image24.emf" /><Relationship Id="rId5" Type="http://schemas.openxmlformats.org/officeDocument/2006/relationships/image" Target="../media/image23.emf" /><Relationship Id="rId6" Type="http://schemas.openxmlformats.org/officeDocument/2006/relationships/image" Target="../media/image22.emf" /><Relationship Id="rId7" Type="http://schemas.openxmlformats.org/officeDocument/2006/relationships/image" Target="../media/image18.emf" /><Relationship Id="rId8" Type="http://schemas.openxmlformats.org/officeDocument/2006/relationships/image" Target="../media/image20.emf" /><Relationship Id="rId9" Type="http://schemas.openxmlformats.org/officeDocument/2006/relationships/image" Target="../media/image27.emf" /><Relationship Id="rId10" Type="http://schemas.openxmlformats.org/officeDocument/2006/relationships/image" Target="../media/image39.emf" /><Relationship Id="rId11" Type="http://schemas.openxmlformats.org/officeDocument/2006/relationships/image" Target="../media/image17.emf" /><Relationship Id="rId12" Type="http://schemas.openxmlformats.org/officeDocument/2006/relationships/image" Target="../media/image37.emf" /><Relationship Id="rId13" Type="http://schemas.openxmlformats.org/officeDocument/2006/relationships/image" Target="../media/image36.emf" /><Relationship Id="rId14" Type="http://schemas.openxmlformats.org/officeDocument/2006/relationships/image" Target="../media/image35.emf" /><Relationship Id="rId15" Type="http://schemas.openxmlformats.org/officeDocument/2006/relationships/image" Target="../media/image38.emf" /><Relationship Id="rId16" Type="http://schemas.openxmlformats.org/officeDocument/2006/relationships/image" Target="../media/image34.emf" /><Relationship Id="rId17" Type="http://schemas.openxmlformats.org/officeDocument/2006/relationships/image" Target="../media/image33.emf" /><Relationship Id="rId18" Type="http://schemas.openxmlformats.org/officeDocument/2006/relationships/image" Target="../media/image32.emf" /><Relationship Id="rId19" Type="http://schemas.openxmlformats.org/officeDocument/2006/relationships/image" Target="../media/image31.emf" /><Relationship Id="rId20" Type="http://schemas.openxmlformats.org/officeDocument/2006/relationships/image" Target="../media/image30.emf" /><Relationship Id="rId21" Type="http://schemas.openxmlformats.org/officeDocument/2006/relationships/image" Target="../media/image29.emf" /><Relationship Id="rId22" Type="http://schemas.openxmlformats.org/officeDocument/2006/relationships/image" Target="../media/image1.emf" /><Relationship Id="rId23" Type="http://schemas.openxmlformats.org/officeDocument/2006/relationships/image" Target="../media/image28.emf" /><Relationship Id="rId24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G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171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182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3" t="s">
        <v>169</v>
      </c>
      <c r="B2" s="274"/>
      <c r="C2" s="205" t="s">
        <v>170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183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193</v>
      </c>
      <c r="G4" s="205"/>
      <c r="H4" s="205" t="s">
        <v>194</v>
      </c>
      <c r="I4" s="205"/>
      <c r="J4" s="205"/>
      <c r="K4" s="205" t="s">
        <v>195</v>
      </c>
      <c r="L4" s="205"/>
      <c r="M4" s="205"/>
      <c r="N4" s="205" t="s">
        <v>196</v>
      </c>
      <c r="O4" s="205"/>
      <c r="P4" s="205"/>
      <c r="Q4" s="205"/>
      <c r="R4" s="205"/>
      <c r="S4" s="205"/>
      <c r="T4" s="6"/>
      <c r="U4" s="203" t="s">
        <v>172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316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190</v>
      </c>
      <c r="D6" s="221"/>
      <c r="E6" s="221"/>
      <c r="F6" s="222">
        <f>AVERAGE(завтракл,обідл,ужинл)</f>
        <v>29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360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359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191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214</v>
      </c>
      <c r="Y9" s="204"/>
      <c r="Z9" s="204"/>
      <c r="AA9" s="204"/>
      <c r="AB9" s="204"/>
      <c r="AC9" s="204"/>
      <c r="AD9" s="6"/>
      <c r="AE9" s="194" t="s">
        <v>188</v>
      </c>
      <c r="AF9" s="194"/>
      <c r="AG9" s="194" t="s">
        <v>187</v>
      </c>
      <c r="AH9" s="194"/>
      <c r="AI9" s="194" t="s">
        <v>186</v>
      </c>
      <c r="AJ9" s="194"/>
      <c r="AK9" s="194" t="s">
        <v>185</v>
      </c>
      <c r="AL9" s="194"/>
      <c r="AM9" s="194" t="s">
        <v>184</v>
      </c>
      <c r="AN9" s="194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192</v>
      </c>
      <c r="D13" s="200"/>
      <c r="E13" s="200"/>
      <c r="F13" s="216">
        <f>AM181/сред</f>
        <v>79.18775899999997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178</v>
      </c>
      <c r="B18" s="287"/>
      <c r="C18" s="288"/>
      <c r="D18" s="288"/>
      <c r="E18" s="289"/>
      <c r="F18" s="290" t="s">
        <v>179</v>
      </c>
      <c r="G18" s="208" t="s">
        <v>201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288</v>
      </c>
      <c r="AJ18" s="307"/>
      <c r="AK18" s="286" t="s">
        <v>189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177</v>
      </c>
      <c r="B19" s="293"/>
      <c r="C19" s="293"/>
      <c r="D19" s="293"/>
      <c r="E19" s="219"/>
      <c r="F19" s="291"/>
      <c r="G19" s="210" t="s">
        <v>173</v>
      </c>
      <c r="H19" s="211"/>
      <c r="I19" s="211"/>
      <c r="J19" s="211"/>
      <c r="K19" s="211"/>
      <c r="L19" s="211"/>
      <c r="M19" s="211"/>
      <c r="N19" s="212"/>
      <c r="O19" s="210" t="s">
        <v>174</v>
      </c>
      <c r="P19" s="211"/>
      <c r="Q19" s="211"/>
      <c r="R19" s="211"/>
      <c r="S19" s="211"/>
      <c r="T19" s="211"/>
      <c r="U19" s="211"/>
      <c r="V19" s="212"/>
      <c r="W19" s="217" t="s">
        <v>175</v>
      </c>
      <c r="X19" s="217"/>
      <c r="Y19" s="217"/>
      <c r="Z19" s="211" t="s">
        <v>176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127</v>
      </c>
      <c r="H21" s="112" t="s">
        <v>8</v>
      </c>
      <c r="I21" s="112" t="s">
        <v>165</v>
      </c>
      <c r="J21" s="113" t="s">
        <v>166</v>
      </c>
      <c r="K21" s="66" t="s">
        <v>11</v>
      </c>
      <c r="L21" s="66" t="s">
        <v>95</v>
      </c>
      <c r="M21" s="66" t="s">
        <v>106</v>
      </c>
      <c r="N21" s="75"/>
      <c r="O21" s="67" t="s">
        <v>355</v>
      </c>
      <c r="P21" s="66" t="s">
        <v>75</v>
      </c>
      <c r="Q21" s="67" t="s">
        <v>238</v>
      </c>
      <c r="R21" s="66" t="s">
        <v>340</v>
      </c>
      <c r="S21" s="66" t="s">
        <v>11</v>
      </c>
      <c r="T21" s="66" t="s">
        <v>108</v>
      </c>
      <c r="U21" s="66"/>
      <c r="V21" s="66"/>
      <c r="W21" s="66" t="s">
        <v>242</v>
      </c>
      <c r="X21" s="66" t="s">
        <v>9</v>
      </c>
      <c r="Y21" s="75"/>
      <c r="Z21" s="67" t="s">
        <v>83</v>
      </c>
      <c r="AA21" s="66" t="s">
        <v>114</v>
      </c>
      <c r="AB21" s="66" t="s">
        <v>227</v>
      </c>
      <c r="AC21" s="66" t="s">
        <v>106</v>
      </c>
      <c r="AD21" s="66" t="s">
        <v>11</v>
      </c>
      <c r="AE21" s="66" t="s">
        <v>109</v>
      </c>
      <c r="AF21" s="66" t="s">
        <v>98</v>
      </c>
      <c r="AG21" s="75"/>
      <c r="AH21" s="132"/>
      <c r="AI21" s="302"/>
      <c r="AJ21" s="310"/>
      <c r="AK21" s="302" t="s">
        <v>289</v>
      </c>
      <c r="AL21" s="303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180</v>
      </c>
      <c r="B23" s="299"/>
      <c r="C23" s="299"/>
      <c r="D23" s="299"/>
      <c r="E23" s="299"/>
      <c r="F23" s="65" t="s">
        <v>1</v>
      </c>
      <c r="G23" s="88">
        <v>29</v>
      </c>
      <c r="H23" s="20">
        <f>G23</f>
        <v>29</v>
      </c>
      <c r="I23" s="20">
        <f>G23</f>
        <v>29</v>
      </c>
      <c r="J23" s="20">
        <f>G23</f>
        <v>29</v>
      </c>
      <c r="K23" s="20">
        <f>G23</f>
        <v>29</v>
      </c>
      <c r="L23" s="20">
        <f>G23</f>
        <v>29</v>
      </c>
      <c r="M23" s="20">
        <f>G23</f>
        <v>29</v>
      </c>
      <c r="N23" s="69">
        <f>G23</f>
        <v>29</v>
      </c>
      <c r="O23" s="21">
        <v>29</v>
      </c>
      <c r="P23" s="20">
        <f aca="true" t="shared" si="0" ref="P23:V23">O23</f>
        <v>29</v>
      </c>
      <c r="Q23" s="21">
        <f t="shared" si="0"/>
        <v>29</v>
      </c>
      <c r="R23" s="20">
        <f t="shared" si="0"/>
        <v>29</v>
      </c>
      <c r="S23" s="20">
        <f t="shared" si="0"/>
        <v>29</v>
      </c>
      <c r="T23" s="20">
        <f t="shared" si="0"/>
        <v>29</v>
      </c>
      <c r="U23" s="20">
        <f t="shared" si="0"/>
        <v>29</v>
      </c>
      <c r="V23" s="20">
        <f t="shared" si="0"/>
        <v>29</v>
      </c>
      <c r="W23" s="20">
        <v>29</v>
      </c>
      <c r="X23" s="20">
        <f>W23</f>
        <v>29</v>
      </c>
      <c r="Y23" s="69">
        <f>X23</f>
        <v>29</v>
      </c>
      <c r="Z23" s="21">
        <v>29</v>
      </c>
      <c r="AA23" s="20">
        <f>Z23</f>
        <v>29</v>
      </c>
      <c r="AB23" s="20">
        <f aca="true" t="shared" si="1" ref="AB23:AG23">AA23</f>
        <v>29</v>
      </c>
      <c r="AC23" s="20">
        <f t="shared" si="1"/>
        <v>29</v>
      </c>
      <c r="AD23" s="20">
        <f t="shared" si="1"/>
        <v>29</v>
      </c>
      <c r="AE23" s="20">
        <f t="shared" si="1"/>
        <v>29</v>
      </c>
      <c r="AF23" s="20">
        <f t="shared" si="1"/>
        <v>29</v>
      </c>
      <c r="AG23" s="69">
        <f t="shared" si="1"/>
        <v>29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181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125</v>
      </c>
      <c r="Q24" s="40" t="str">
        <f>IF(обед3="хліб житній",DU2,(IF(обед3="хліб пшеничний",DT2,(VLOOKUP(обед3,таб,67,FALSE)))))</f>
        <v>75/50</v>
      </c>
      <c r="R24" s="40">
        <f>IF(обед4="хліб житній",DU2,(IF(обед4="хліб пшеничний",DT2,(VLOOKUP(обед4,таб,67,FALSE)))))</f>
        <v>100</v>
      </c>
      <c r="S24" s="40"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300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 t="str">
        <f>IF(ужин7="хліб житній",DW2,(IF(ужин7="хліб пшеничний",DV2,(VLOOKUP(ужин7,таб,67,FALSE)))))</f>
        <v>1шт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/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/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/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</v>
      </c>
      <c r="AJ27" s="171"/>
      <c r="AK27" s="158">
        <f>SUM(G28:AG28)</f>
        <v>0</v>
      </c>
      <c r="AL27" s="159"/>
      <c r="AM27" s="322">
        <f>IF(AK27=0,0,AS117)</f>
        <v>0</v>
      </c>
      <c r="AN27" s="320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/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/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/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256</v>
      </c>
      <c r="B31" s="180"/>
      <c r="C31" s="180"/>
      <c r="D31" s="180"/>
      <c r="E31" s="181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/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/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197</v>
      </c>
      <c r="G33" s="90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/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0.049999999999999996</v>
      </c>
      <c r="AJ33" s="171"/>
      <c r="AK33" s="158">
        <f>SUM(G34:AG34)</f>
        <v>1.45</v>
      </c>
      <c r="AL33" s="159"/>
      <c r="AM33" s="322">
        <f>IF(AK33=0,0,AV117)</f>
        <v>98.2</v>
      </c>
      <c r="AN33" s="320">
        <f>AK33*AM33</f>
        <v>142.39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198</v>
      </c>
      <c r="G34" s="91">
        <f aca="true" t="shared" si="14" ref="G34:N34">IF(G33=0,"",завтракл*G33/1000)</f>
      </c>
      <c r="H34" s="47">
        <f t="shared" si="14"/>
        <v>1.45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/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/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/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/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51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0.17099999999999999</v>
      </c>
      <c r="AJ37" s="171"/>
      <c r="AK37" s="158">
        <f>SUM(G38:AG38)</f>
        <v>4.959</v>
      </c>
      <c r="AL37" s="159"/>
      <c r="AM37" s="322">
        <f>IF(AK37=0,0,AX117)</f>
        <v>57.16</v>
      </c>
      <c r="AN37" s="320">
        <f>AK37*AM37</f>
        <v>283.45644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/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  <v>1.479</v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3.48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257</v>
      </c>
      <c r="B39" s="180"/>
      <c r="C39" s="180"/>
      <c r="D39" s="180"/>
      <c r="E39" s="181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/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/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197</v>
      </c>
      <c r="G41" s="90">
        <f>VLOOKUP(завтрак1,таб,10,FALSE)</f>
        <v>7.5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/>
      <c r="N41" s="71">
        <f>VLOOKUP(завтрак8,таб,10,FALSE)</f>
        <v>0</v>
      </c>
      <c r="O41" s="30">
        <v>7</v>
      </c>
      <c r="P41" s="28">
        <v>9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0.049499999999999995</v>
      </c>
      <c r="AJ41" s="171"/>
      <c r="AK41" s="158">
        <f>SUM(G42:AG42)</f>
        <v>1.4354999999999998</v>
      </c>
      <c r="AL41" s="159"/>
      <c r="AM41" s="322">
        <f>IF(AK41=0,0,AZ117)</f>
        <v>165.332</v>
      </c>
      <c r="AN41" s="320">
        <f>AK41*AM41</f>
        <v>237.33408599999996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198</v>
      </c>
      <c r="G42" s="91">
        <f aca="true" t="shared" si="26" ref="G42:N42">IF(G41=0,"",завтракл*G41/1000)</f>
        <v>0.2175</v>
      </c>
      <c r="H42" s="47">
        <f t="shared" si="26"/>
      </c>
      <c r="I42" s="46">
        <f t="shared" si="26"/>
        <v>0.58</v>
      </c>
      <c r="J42" s="47">
        <f t="shared" si="26"/>
      </c>
      <c r="K42" s="46">
        <f t="shared" si="26"/>
      </c>
      <c r="L42" s="46">
        <f t="shared" si="26"/>
      </c>
      <c r="M42" s="46"/>
      <c r="N42" s="72">
        <f t="shared" si="26"/>
      </c>
      <c r="O42" s="48">
        <f aca="true" t="shared" si="27" ref="O42:T42">IF(O41=0,"",обідл*O41/1000)</f>
        <v>0.203</v>
      </c>
      <c r="P42" s="46">
        <f t="shared" si="27"/>
        <v>0.261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0.174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/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/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/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/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/>
      <c r="N47" s="71">
        <f>VLOOKUP(завтрак8,таб,13,FALSE)</f>
        <v>0</v>
      </c>
      <c r="O47" s="30">
        <v>6</v>
      </c>
      <c r="P47" s="28">
        <f>VLOOKUP(обед2,таб,13,FALSE)</f>
        <v>0</v>
      </c>
      <c r="Q47" s="29">
        <v>3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4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3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0.018000000000000002</v>
      </c>
      <c r="AJ47" s="171"/>
      <c r="AK47" s="158">
        <f>SUM(G48:AG48)</f>
        <v>0.522</v>
      </c>
      <c r="AL47" s="159"/>
      <c r="AM47" s="322">
        <f>IF(AK47=0,0,BC117)</f>
        <v>44</v>
      </c>
      <c r="AN47" s="320">
        <f>AK47*AM47</f>
        <v>22.968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/>
      <c r="N48" s="72">
        <f t="shared" si="35"/>
      </c>
      <c r="O48" s="48">
        <f aca="true" t="shared" si="36" ref="O48:T48">IF(O47=0,"",обідл*O47/1000)</f>
        <v>0.174</v>
      </c>
      <c r="P48" s="46">
        <f t="shared" si="36"/>
      </c>
      <c r="Q48" s="47">
        <f t="shared" si="36"/>
        <v>0.087</v>
      </c>
      <c r="R48" s="46">
        <f t="shared" si="36"/>
        <v>0.058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0.116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0.087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197</v>
      </c>
      <c r="G49" s="93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/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15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85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0.34099999999999997</v>
      </c>
      <c r="AJ49" s="171"/>
      <c r="AK49" s="158">
        <f>SUM(G50:AG50)</f>
        <v>9.889</v>
      </c>
      <c r="AL49" s="159"/>
      <c r="AM49" s="322">
        <f>IF(AK49=0,0,BD117)</f>
        <v>18.8</v>
      </c>
      <c r="AN49" s="320">
        <f>AK49*AM49</f>
        <v>185.9132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198</v>
      </c>
      <c r="G50" s="92">
        <f aca="true" t="shared" si="38" ref="G50:N50">IF(G49=0,"",завтракл*G49/1000)</f>
        <v>4.089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2.9</v>
      </c>
      <c r="M50" s="46"/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  <v>0.435</v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2.465</v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/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/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/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0.208</v>
      </c>
      <c r="AJ53" s="171"/>
      <c r="AK53" s="158">
        <f>SUM(G54:AG54)</f>
        <v>6.032</v>
      </c>
      <c r="AL53" s="159"/>
      <c r="AM53" s="322">
        <f>IF(AK53=0,0,BF117)</f>
        <v>24.53</v>
      </c>
      <c r="AN53" s="320">
        <f>AK53*AM53</f>
        <v>147.96496000000002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/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6.032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/>
      <c r="N55" s="71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0.024999999999999998</v>
      </c>
      <c r="AJ55" s="171"/>
      <c r="AK55" s="158">
        <f>SUM(G56:AG56)</f>
        <v>0.725</v>
      </c>
      <c r="AL55" s="159"/>
      <c r="AM55" s="322">
        <f>IF(AK55=0,0,BG117)</f>
        <v>63.86</v>
      </c>
      <c r="AN55" s="320">
        <f>AK55*AM55</f>
        <v>46.2985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/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0.725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/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</v>
      </c>
      <c r="AJ57" s="171"/>
      <c r="AK57" s="158">
        <f>SUM(G58:AG58)</f>
        <v>0</v>
      </c>
      <c r="AL57" s="159"/>
      <c r="AM57" s="322">
        <f>IF(AK57=0,0,BH117)</f>
        <v>0</v>
      </c>
      <c r="AN57" s="320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/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/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0.019999999999999997</v>
      </c>
      <c r="AJ59" s="171"/>
      <c r="AK59" s="158">
        <f>SUM(G60:AG60)</f>
        <v>0.58</v>
      </c>
      <c r="AL59" s="159"/>
      <c r="AM59" s="322">
        <f>IF(AK59=0,0,BI117)</f>
        <v>128</v>
      </c>
      <c r="AN59" s="320">
        <f>AK59*AM59</f>
        <v>74.24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0.58</v>
      </c>
      <c r="K60" s="46">
        <f t="shared" si="53"/>
      </c>
      <c r="L60" s="46">
        <f t="shared" si="53"/>
      </c>
      <c r="M60" s="46"/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202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/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1</v>
      </c>
      <c r="AG61" s="79">
        <f>VLOOKUP(ужин8,таб,20,FALSE)</f>
        <v>0</v>
      </c>
      <c r="AH61" s="172">
        <v>612064</v>
      </c>
      <c r="AI61" s="170">
        <f>AK61/сред</f>
        <v>1</v>
      </c>
      <c r="AJ61" s="171"/>
      <c r="AK61" s="236">
        <f>SUM(G62:AG62)</f>
        <v>29</v>
      </c>
      <c r="AL61" s="237"/>
      <c r="AM61" s="322">
        <f>IF(AK61=0,0,BJ117)</f>
        <v>2.7</v>
      </c>
      <c r="AN61" s="320">
        <f>AK61*AM61</f>
        <v>78.30000000000001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202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/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  <v>29</v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358</v>
      </c>
      <c r="B63" s="182"/>
      <c r="C63" s="182"/>
      <c r="D63" s="182"/>
      <c r="E63" s="183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/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/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134</v>
      </c>
      <c r="B65" s="180"/>
      <c r="C65" s="180"/>
      <c r="D65" s="180"/>
      <c r="E65" s="181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/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6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87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0.093</v>
      </c>
      <c r="AJ65" s="171"/>
      <c r="AK65" s="158">
        <f>SUM(G66:AG66)</f>
        <v>2.697</v>
      </c>
      <c r="AL65" s="159"/>
      <c r="AM65" s="322">
        <f>IF(AK65=0,0,BL117)</f>
        <v>11.4</v>
      </c>
      <c r="AN65" s="320">
        <f>AK65*AM65</f>
        <v>30.745800000000003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/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0.174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2.523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28</v>
      </c>
      <c r="B67" s="182"/>
      <c r="C67" s="182"/>
      <c r="D67" s="182"/>
      <c r="E67" s="183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/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/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29</v>
      </c>
      <c r="B69" s="180"/>
      <c r="C69" s="180"/>
      <c r="D69" s="180"/>
      <c r="E69" s="181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/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60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0.06</v>
      </c>
      <c r="AJ69" s="171"/>
      <c r="AK69" s="158">
        <f>SUM(G70:AG70)</f>
        <v>1.74</v>
      </c>
      <c r="AL69" s="159"/>
      <c r="AM69" s="322">
        <f>IF(AK69=0,0,BN117)</f>
        <v>36.7</v>
      </c>
      <c r="AN69" s="320">
        <f>AK69*AM69</f>
        <v>63.858000000000004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/>
      <c r="N70" s="72">
        <f t="shared" si="68"/>
      </c>
      <c r="O70" s="48">
        <f aca="true" t="shared" si="69" ref="O70:T70">IF(O69=0,"",обідл*O69/1000)</f>
      </c>
      <c r="P70" s="46">
        <f t="shared" si="69"/>
        <v>1.74</v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30</v>
      </c>
      <c r="B71" s="182"/>
      <c r="C71" s="182"/>
      <c r="D71" s="182"/>
      <c r="E71" s="183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/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</v>
      </c>
      <c r="AJ71" s="171"/>
      <c r="AK71" s="158">
        <f>SUM(G72:AG72)</f>
        <v>0</v>
      </c>
      <c r="AL71" s="159"/>
      <c r="AM71" s="322">
        <f>IF(AK71=0,0,BO117)</f>
        <v>0</v>
      </c>
      <c r="AN71" s="32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/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34</v>
      </c>
      <c r="B73" s="180"/>
      <c r="C73" s="180"/>
      <c r="D73" s="180"/>
      <c r="E73" s="181"/>
      <c r="F73" s="82" t="s">
        <v>197</v>
      </c>
      <c r="G73" s="90">
        <v>45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/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0.045</v>
      </c>
      <c r="AJ73" s="171"/>
      <c r="AK73" s="158">
        <f>SUM(G74:AG74)</f>
        <v>1.305</v>
      </c>
      <c r="AL73" s="159"/>
      <c r="AM73" s="322">
        <f>IF(AK73=0,0,BP117)</f>
        <v>11.25</v>
      </c>
      <c r="AN73" s="320">
        <f>AK73*AM73</f>
        <v>14.681249999999999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198</v>
      </c>
      <c r="G74" s="91">
        <f aca="true" t="shared" si="74" ref="G74:N74">IF(G73=0,"",завтракл*G73/1000)</f>
        <v>1.305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/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150</v>
      </c>
      <c r="B75" s="180"/>
      <c r="C75" s="180"/>
      <c r="D75" s="180"/>
      <c r="E75" s="181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/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/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151</v>
      </c>
      <c r="B77" s="182"/>
      <c r="C77" s="182"/>
      <c r="D77" s="182"/>
      <c r="E77" s="183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/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/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152</v>
      </c>
      <c r="B79" s="180"/>
      <c r="C79" s="180"/>
      <c r="D79" s="180"/>
      <c r="E79" s="181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/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/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31</v>
      </c>
      <c r="B81" s="182"/>
      <c r="C81" s="182"/>
      <c r="D81" s="182"/>
      <c r="E81" s="183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/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/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33</v>
      </c>
      <c r="B83" s="180"/>
      <c r="C83" s="180"/>
      <c r="D83" s="180"/>
      <c r="E83" s="181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/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10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0.009999999999999998</v>
      </c>
      <c r="AJ83" s="171"/>
      <c r="AK83" s="158">
        <f>SUM(G84:AG84)</f>
        <v>0.29</v>
      </c>
      <c r="AL83" s="159"/>
      <c r="AM83" s="322">
        <f>IF(AK83=0,0,BR117)</f>
        <v>24.1</v>
      </c>
      <c r="AN83" s="320">
        <f>AK83*AM83</f>
        <v>6.989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/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  <v>0.29</v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32</v>
      </c>
      <c r="B85" s="182"/>
      <c r="C85" s="182"/>
      <c r="D85" s="182"/>
      <c r="E85" s="183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/>
      <c r="N85" s="71">
        <f>VLOOKUP(завтрак8,таб,29,FALSE)</f>
        <v>0</v>
      </c>
      <c r="O85" s="39">
        <f>VLOOKUP(обед1,таб,29,FALSE)</f>
        <v>14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0.014</v>
      </c>
      <c r="AJ85" s="171"/>
      <c r="AK85" s="158">
        <f>SUM(G86:AG86)</f>
        <v>0.406</v>
      </c>
      <c r="AL85" s="159"/>
      <c r="AM85" s="322">
        <f>IF(AK85=0,0,BS117)</f>
        <v>17</v>
      </c>
      <c r="AN85" s="320">
        <f>AK85*AM85</f>
        <v>6.902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/>
      <c r="N86" s="72">
        <f t="shared" si="92"/>
      </c>
      <c r="O86" s="50">
        <f aca="true" t="shared" si="93" ref="O86:T86">IF(O85=0,"",обідл*O85/1000)</f>
        <v>0.406</v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328</v>
      </c>
      <c r="B87" s="180"/>
      <c r="C87" s="180"/>
      <c r="D87" s="180"/>
      <c r="E87" s="181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/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/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/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/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347</v>
      </c>
      <c r="B93" s="180"/>
      <c r="C93" s="180"/>
      <c r="D93" s="180"/>
      <c r="E93" s="181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/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/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263</v>
      </c>
      <c r="B95" s="182"/>
      <c r="C95" s="182"/>
      <c r="D95" s="182"/>
      <c r="E95" s="183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/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/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35</v>
      </c>
      <c r="B97" s="180"/>
      <c r="C97" s="180"/>
      <c r="D97" s="180"/>
      <c r="E97" s="181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/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18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0.06999999999999999</v>
      </c>
      <c r="AJ97" s="171"/>
      <c r="AK97" s="158">
        <f>SUM(G98:AG98)</f>
        <v>2.03</v>
      </c>
      <c r="AL97" s="159"/>
      <c r="AM97" s="322">
        <f>IF(AK97=0,0,BW117)</f>
        <v>21</v>
      </c>
      <c r="AN97" s="320">
        <f>AK97*AM97</f>
        <v>42.629999999999995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198</v>
      </c>
      <c r="G98" s="91">
        <f aca="true" t="shared" si="107" ref="G98:N98">IF(G97=0,"",завтракл*G97/1000)</f>
        <v>0.29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0.58</v>
      </c>
      <c r="M98" s="46"/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0.522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  <v>0.058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0.58</v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37</v>
      </c>
      <c r="B99" s="182"/>
      <c r="C99" s="182"/>
      <c r="D99" s="182"/>
      <c r="E99" s="183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/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/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38</v>
      </c>
      <c r="B101" s="180"/>
      <c r="C101" s="180"/>
      <c r="D101" s="180"/>
      <c r="E101" s="181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/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/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/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39</v>
      </c>
      <c r="B103" s="182"/>
      <c r="C103" s="182"/>
      <c r="D103" s="182"/>
      <c r="E103" s="183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/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/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40</v>
      </c>
      <c r="B105" s="180"/>
      <c r="C105" s="180"/>
      <c r="D105" s="180"/>
      <c r="E105" s="181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/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</v>
      </c>
      <c r="AJ105" s="171"/>
      <c r="AK105" s="158">
        <f>SUM(G106:AG106)</f>
        <v>0</v>
      </c>
      <c r="AL105" s="159"/>
      <c r="AM105" s="322">
        <f>IF(AK105=0,0,CA117)</f>
        <v>0</v>
      </c>
      <c r="AN105" s="32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/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41</v>
      </c>
      <c r="B107" s="180"/>
      <c r="C107" s="180"/>
      <c r="D107" s="180"/>
      <c r="E107" s="181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/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0.019999999999999997</v>
      </c>
      <c r="AJ107" s="171"/>
      <c r="AK107" s="158">
        <f>SUM(G108:AG108)</f>
        <v>0.58</v>
      </c>
      <c r="AL107" s="159"/>
      <c r="AM107" s="322">
        <f>IF(AK107=0,0,CB117)</f>
        <v>62</v>
      </c>
      <c r="AN107" s="320">
        <f>AK107*AM107</f>
        <v>35.96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/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0.58</v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243</v>
      </c>
      <c r="B109" s="182"/>
      <c r="C109" s="182"/>
      <c r="D109" s="182"/>
      <c r="E109" s="183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/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/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42</v>
      </c>
      <c r="B111" s="180"/>
      <c r="C111" s="180"/>
      <c r="D111" s="180"/>
      <c r="E111" s="181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/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0.19999999999999998</v>
      </c>
      <c r="AJ111" s="171"/>
      <c r="AK111" s="158">
        <f>SUM(G112:AG112)</f>
        <v>5.8</v>
      </c>
      <c r="AL111" s="159"/>
      <c r="AM111" s="322">
        <f>IF(AK111=0,0,CD117)</f>
        <v>21.7</v>
      </c>
      <c r="AN111" s="320">
        <f>AK111*AM111</f>
        <v>125.85999999999999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/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5.8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43</v>
      </c>
      <c r="B113" s="180"/>
      <c r="C113" s="180"/>
      <c r="D113" s="180"/>
      <c r="E113" s="181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/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/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44</v>
      </c>
      <c r="B115" s="180"/>
      <c r="C115" s="180"/>
      <c r="D115" s="180"/>
      <c r="E115" s="181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0.6</v>
      </c>
      <c r="AJ115" s="171"/>
      <c r="AK115" s="158">
        <f>SUM(G116:AG116)</f>
        <v>17.4</v>
      </c>
      <c r="AL115" s="159"/>
      <c r="AM115" s="322">
        <f>IF(AK115=0,0,CF117)</f>
        <v>16.8</v>
      </c>
      <c r="AN115" s="320">
        <f>AK115*AM115</f>
        <v>292.32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v>8.7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8.7</v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345</v>
      </c>
      <c r="B117" s="182"/>
      <c r="C117" s="182"/>
      <c r="D117" s="182"/>
      <c r="E117" s="183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/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/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80" t="s">
        <v>292</v>
      </c>
      <c r="B119" s="180"/>
      <c r="C119" s="180"/>
      <c r="D119" s="180"/>
      <c r="E119" s="181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/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/>
      <c r="AN119" s="32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286</v>
      </c>
      <c r="B121" s="182"/>
      <c r="C121" s="182"/>
      <c r="D121" s="182"/>
      <c r="E121" s="183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/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/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218</v>
      </c>
      <c r="CE122" s="96">
        <v>25</v>
      </c>
      <c r="DE122" s="61">
        <v>25</v>
      </c>
    </row>
    <row r="123" spans="1:43" ht="30.75" customHeight="1">
      <c r="A123" s="180" t="s">
        <v>255</v>
      </c>
      <c r="B123" s="180"/>
      <c r="C123" s="180"/>
      <c r="D123" s="180"/>
      <c r="E123" s="181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/>
      <c r="N123" s="71">
        <f>VLOOKUP(завтрак8,таб,86,FALSE)</f>
        <v>0</v>
      </c>
      <c r="O123" s="36">
        <v>2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0.002</v>
      </c>
      <c r="AJ123" s="171"/>
      <c r="AK123" s="158">
        <f>SUM(G124:AG124)</f>
        <v>0.058</v>
      </c>
      <c r="AL123" s="159"/>
      <c r="AM123" s="322">
        <v>58</v>
      </c>
      <c r="AN123" s="320">
        <f>AK123*AM123</f>
        <v>3.3640000000000003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/>
      <c r="N124" s="72">
        <f t="shared" si="146"/>
      </c>
      <c r="O124" s="48">
        <f aca="true" t="shared" si="147" ref="O124:V124">IF(O123=0,"",обідл*O123/1000)</f>
        <v>0.058</v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82" t="s">
        <v>45</v>
      </c>
      <c r="B125" s="182"/>
      <c r="C125" s="182"/>
      <c r="D125" s="182"/>
      <c r="E125" s="183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/>
      <c r="N125" s="71">
        <f>VLOOKUP(завтрак8,таб,43,FALSE)</f>
        <v>0</v>
      </c>
      <c r="O125" s="39">
        <f>VLOOKUP(обед1,таб,43,FALSE)</f>
        <v>140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0.416</v>
      </c>
      <c r="AJ125" s="171"/>
      <c r="AK125" s="158">
        <f>SUM(G126:AG126)</f>
        <v>12.064</v>
      </c>
      <c r="AL125" s="159"/>
      <c r="AM125" s="322">
        <f>IF(AK125=0,0,CG117)</f>
        <v>13.1</v>
      </c>
      <c r="AN125" s="320">
        <f>AK125*AM125</f>
        <v>158.0384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/>
      <c r="N126" s="72">
        <f t="shared" si="149"/>
      </c>
      <c r="O126" s="50">
        <f aca="true" t="shared" si="150" ref="O126:V126">IF(O125=0,"",обідл*O125/1000)</f>
        <v>4.06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8.004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80" t="s">
        <v>330</v>
      </c>
      <c r="B127" s="180"/>
      <c r="C127" s="180"/>
      <c r="D127" s="180"/>
      <c r="E127" s="181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/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112.5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0.1125</v>
      </c>
      <c r="AJ127" s="171"/>
      <c r="AK127" s="158">
        <f>SUM(G128:AG128)</f>
        <v>3.2625</v>
      </c>
      <c r="AL127" s="159"/>
      <c r="AM127" s="322">
        <f>IF(AK127=0,0,CH117)</f>
        <v>4.25</v>
      </c>
      <c r="AN127" s="320">
        <f>AK127*AM127</f>
        <v>13.865625000000001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/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  <v>3.2625</v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46</v>
      </c>
      <c r="B129" s="182"/>
      <c r="C129" s="182"/>
      <c r="D129" s="182"/>
      <c r="E129" s="183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/>
      <c r="N129" s="71">
        <f>VLOOKUP(завтрак8,таб,45,FALSE)</f>
        <v>0</v>
      </c>
      <c r="O129" s="39">
        <f>VLOOKUP(обед1,таб,45,FALSE)</f>
        <v>17.5</v>
      </c>
      <c r="P129" s="38">
        <f>VLOOKUP(обед2,таб,45,FALSE)</f>
        <v>0</v>
      </c>
      <c r="Q129" s="37">
        <f>VLOOKUP(обед3,таб,45,FALSE)</f>
        <v>12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0.0445</v>
      </c>
      <c r="AJ129" s="171"/>
      <c r="AK129" s="158">
        <f>SUM(G130:AG130)</f>
        <v>1.2905</v>
      </c>
      <c r="AL129" s="159"/>
      <c r="AM129" s="322">
        <f>IF(AK129=0,0,CI117)</f>
        <v>5.9</v>
      </c>
      <c r="AN129" s="320">
        <f>AK129*AM129</f>
        <v>7.61395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/>
      <c r="N130" s="72">
        <f t="shared" si="155"/>
      </c>
      <c r="O130" s="50">
        <f aca="true" t="shared" si="156" ref="O130:V130">IF(O129=0,"",обідл*O129/1000)</f>
        <v>0.5075</v>
      </c>
      <c r="P130" s="45">
        <f t="shared" si="156"/>
      </c>
      <c r="Q130" s="49">
        <f t="shared" si="156"/>
        <v>0.348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  <v>0.435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47</v>
      </c>
      <c r="B131" s="180"/>
      <c r="C131" s="180"/>
      <c r="D131" s="180"/>
      <c r="E131" s="181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/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0.051500000000000004</v>
      </c>
      <c r="AJ131" s="171"/>
      <c r="AK131" s="158">
        <f>SUM(G132:AG132)</f>
        <v>1.4935</v>
      </c>
      <c r="AL131" s="159"/>
      <c r="AM131" s="322">
        <f>IF(AK131=0,0,CJ117)</f>
        <v>7.8</v>
      </c>
      <c r="AN131" s="320">
        <f>AK131*AM131</f>
        <v>11.6493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/>
      <c r="N132" s="72">
        <f t="shared" si="158"/>
      </c>
      <c r="O132" s="48">
        <f aca="true" t="shared" si="159" ref="O132:V132">IF(O131=0,"",обідл*O131/1000)</f>
        <v>0.5075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  <v>0.986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332</v>
      </c>
      <c r="B133" s="182"/>
      <c r="C133" s="182"/>
      <c r="D133" s="182"/>
      <c r="E133" s="183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/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/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/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</v>
      </c>
      <c r="AJ135" s="171"/>
      <c r="AK135" s="158">
        <f>SUM(G136:AG136)</f>
        <v>0</v>
      </c>
      <c r="AL135" s="159"/>
      <c r="AM135" s="322">
        <f>IF(AK135=0,0,CL117)</f>
        <v>0</v>
      </c>
      <c r="AN135" s="32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/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48</v>
      </c>
      <c r="B137" s="182"/>
      <c r="C137" s="182"/>
      <c r="D137" s="182"/>
      <c r="E137" s="183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/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</v>
      </c>
      <c r="AJ137" s="171"/>
      <c r="AK137" s="158">
        <f>SUM(G138:AG138)</f>
        <v>0</v>
      </c>
      <c r="AL137" s="159"/>
      <c r="AM137" s="322">
        <f>IF(AK137=0,0,CO117)</f>
        <v>0</v>
      </c>
      <c r="AN137" s="320">
        <f>AK137*AM137</f>
        <v>0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/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4" t="s">
        <v>317</v>
      </c>
      <c r="B139" s="174"/>
      <c r="C139" s="174"/>
      <c r="D139" s="174"/>
      <c r="E139" s="175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/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4"/>
      <c r="B140" s="174"/>
      <c r="C140" s="174"/>
      <c r="D140" s="174"/>
      <c r="E140" s="175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/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254</v>
      </c>
      <c r="CK140">
        <v>100</v>
      </c>
      <c r="DE140" s="61">
        <v>100</v>
      </c>
    </row>
    <row r="141" spans="1:109" ht="30.75" customHeight="1">
      <c r="A141" s="182" t="s">
        <v>49</v>
      </c>
      <c r="B141" s="182"/>
      <c r="C141" s="182"/>
      <c r="D141" s="182"/>
      <c r="E141" s="183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/>
      <c r="N141" s="71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0.004</v>
      </c>
      <c r="AJ141" s="171"/>
      <c r="AK141" s="158">
        <f>SUM(G142:AG142)</f>
        <v>0.116</v>
      </c>
      <c r="AL141" s="159"/>
      <c r="AM141" s="322">
        <f>IF(AK141=0,0,CM117)</f>
        <v>52.8</v>
      </c>
      <c r="AN141" s="320">
        <f>AK141*AM141</f>
        <v>6.1248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/>
      <c r="N142" s="72">
        <f t="shared" si="173"/>
      </c>
      <c r="O142" s="50">
        <f aca="true" t="shared" si="174" ref="O142:V142">IF(O141=0,"",обідл*O141/1000)</f>
        <v>0.058</v>
      </c>
      <c r="P142" s="45">
        <f t="shared" si="174"/>
      </c>
      <c r="Q142" s="49">
        <f t="shared" si="174"/>
        <v>0.029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  <v>0.029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257</v>
      </c>
      <c r="AY142">
        <v>150</v>
      </c>
      <c r="DE142" s="61">
        <v>150</v>
      </c>
    </row>
    <row r="143" spans="1:109" ht="30.75" customHeight="1">
      <c r="A143" s="180" t="s">
        <v>82</v>
      </c>
      <c r="B143" s="180"/>
      <c r="C143" s="180"/>
      <c r="D143" s="180"/>
      <c r="E143" s="181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/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0.09999999999999999</v>
      </c>
      <c r="AJ143" s="171"/>
      <c r="AK143" s="158">
        <f>SUM(G144:AG144)</f>
        <v>2.9</v>
      </c>
      <c r="AL143" s="159"/>
      <c r="AM143" s="322">
        <f>IF(AK143=0,0,DF117)</f>
        <v>26.5</v>
      </c>
      <c r="AN143" s="320">
        <f>AK143*AM143</f>
        <v>76.85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/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2.9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50</v>
      </c>
      <c r="B145" s="182"/>
      <c r="C145" s="182"/>
      <c r="D145" s="182"/>
      <c r="E145" s="183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/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</v>
      </c>
      <c r="AJ145" s="171"/>
      <c r="AK145" s="158">
        <f>SUM(G146:AG146)</f>
        <v>0</v>
      </c>
      <c r="AL145" s="159"/>
      <c r="AM145" s="322">
        <f>IF(AK145=0,0,CP117)</f>
        <v>0</v>
      </c>
      <c r="AN145" s="32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/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261</v>
      </c>
      <c r="DE146" s="61">
        <v>65</v>
      </c>
    </row>
    <row r="147" spans="1:109" ht="30.75" customHeight="1">
      <c r="A147" s="180" t="s">
        <v>51</v>
      </c>
      <c r="B147" s="180"/>
      <c r="C147" s="180"/>
      <c r="D147" s="180"/>
      <c r="E147" s="181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/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</v>
      </c>
      <c r="AJ147" s="171"/>
      <c r="AK147" s="158">
        <f>SUM(G148:AG148)</f>
        <v>11.889999999999999</v>
      </c>
      <c r="AL147" s="159"/>
      <c r="AM147" s="322">
        <f>IF(AK147=0,0,CQ117)</f>
        <v>13.8</v>
      </c>
      <c r="AN147" s="320">
        <f>AK147*AM147</f>
        <v>164.082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2.9</v>
      </c>
      <c r="L148" s="46">
        <f t="shared" si="182"/>
      </c>
      <c r="M148" s="46"/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5.22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3.77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262</v>
      </c>
      <c r="DE148" s="61">
        <v>35</v>
      </c>
      <c r="DG148">
        <v>35</v>
      </c>
    </row>
    <row r="149" spans="1:109" ht="30.75" customHeight="1">
      <c r="A149" s="182" t="s">
        <v>52</v>
      </c>
      <c r="B149" s="182"/>
      <c r="C149" s="182"/>
      <c r="D149" s="182"/>
      <c r="E149" s="183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/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/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348</v>
      </c>
      <c r="B151" s="174"/>
      <c r="C151" s="174"/>
      <c r="D151" s="174"/>
      <c r="E151" s="175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/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/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344</v>
      </c>
      <c r="B153" s="182"/>
      <c r="C153" s="182"/>
      <c r="D153" s="182"/>
      <c r="E153" s="183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/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/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321</v>
      </c>
      <c r="B155" s="180"/>
      <c r="C155" s="180"/>
      <c r="D155" s="180"/>
      <c r="E155" s="181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/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/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54</v>
      </c>
      <c r="B157" s="182"/>
      <c r="C157" s="182"/>
      <c r="D157" s="182"/>
      <c r="E157" s="183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/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0.002</v>
      </c>
      <c r="AJ157" s="171"/>
      <c r="AK157" s="158">
        <f>SUM(G158:AG158)</f>
        <v>0.058</v>
      </c>
      <c r="AL157" s="159"/>
      <c r="AM157" s="322">
        <f>IF(AK157=0,0,CV117)</f>
        <v>150</v>
      </c>
      <c r="AN157" s="320">
        <f>AK157*AM157</f>
        <v>8.700000000000001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0.058</v>
      </c>
      <c r="M158" s="46"/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53</v>
      </c>
      <c r="B159" s="180"/>
      <c r="C159" s="180"/>
      <c r="D159" s="180"/>
      <c r="E159" s="181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/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/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/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</v>
      </c>
      <c r="AJ161" s="171"/>
      <c r="AK161" s="158">
        <f>SUM(G162:AG162)</f>
        <v>0</v>
      </c>
      <c r="AL161" s="159"/>
      <c r="AM161" s="322">
        <f>IF(AK161=0,0,CX117)</f>
        <v>0</v>
      </c>
      <c r="AN161" s="32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/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55</v>
      </c>
      <c r="B163" s="180"/>
      <c r="C163" s="180"/>
      <c r="D163" s="180"/>
      <c r="E163" s="181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/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0.29</v>
      </c>
      <c r="AL163" s="159"/>
      <c r="AM163" s="322">
        <v>6.33</v>
      </c>
      <c r="AN163" s="320">
        <f>AK163*AM163</f>
        <v>1.8356999999999999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/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56</v>
      </c>
      <c r="B165" s="182"/>
      <c r="C165" s="182"/>
      <c r="D165" s="182"/>
      <c r="E165" s="183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/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0.001</v>
      </c>
      <c r="AJ165" s="171"/>
      <c r="AK165" s="158">
        <f>SUM(G166:AG166)</f>
        <v>0.029</v>
      </c>
      <c r="AL165" s="159"/>
      <c r="AM165" s="322">
        <f>IF(AK165=0,0,CZ117)</f>
        <v>190</v>
      </c>
      <c r="AN165" s="320">
        <f>AK165*AM165</f>
        <v>5.510000000000001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4"/>
      <c r="B166" s="184"/>
      <c r="C166" s="184"/>
      <c r="D166" s="184"/>
      <c r="E166" s="185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/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0.029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57</v>
      </c>
      <c r="B167" s="180"/>
      <c r="C167" s="180"/>
      <c r="D167" s="180"/>
      <c r="E167" s="181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/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/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58</v>
      </c>
      <c r="B169" s="180"/>
      <c r="C169" s="180"/>
      <c r="D169" s="180"/>
      <c r="E169" s="181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/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/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59</v>
      </c>
      <c r="B171" s="180"/>
      <c r="C171" s="180"/>
      <c r="D171" s="180"/>
      <c r="E171" s="181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/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/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153</v>
      </c>
      <c r="B173" s="180"/>
      <c r="C173" s="180"/>
      <c r="D173" s="180"/>
      <c r="E173" s="181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/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/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154</v>
      </c>
      <c r="B175" s="174"/>
      <c r="C175" s="174"/>
      <c r="D175" s="174"/>
      <c r="E175" s="175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/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</v>
      </c>
      <c r="AJ175" s="171"/>
      <c r="AK175" s="158">
        <f>SUM(G176:AG176)</f>
        <v>0</v>
      </c>
      <c r="AL175" s="159"/>
      <c r="AM175" s="322">
        <f>IF(AK175=0,0,DI117)</f>
        <v>0</v>
      </c>
      <c r="AN175" s="320">
        <f>AK175*AM175</f>
        <v>0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/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312</v>
      </c>
      <c r="B177" s="174"/>
      <c r="C177" s="174"/>
      <c r="D177" s="174"/>
      <c r="E177" s="175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/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/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255</v>
      </c>
      <c r="DE178" s="61">
        <v>2</v>
      </c>
      <c r="DX178">
        <v>2</v>
      </c>
    </row>
    <row r="179" spans="1:121" ht="30.75" customHeight="1">
      <c r="A179" s="164" t="s">
        <v>314</v>
      </c>
      <c r="B179" s="165"/>
      <c r="C179" s="165"/>
      <c r="D179" s="165"/>
      <c r="E179" s="166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/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/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1" t="s">
        <v>353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209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283</v>
      </c>
      <c r="AI181" s="60"/>
      <c r="AJ181" s="60"/>
      <c r="AK181" s="60"/>
      <c r="AL181" s="60"/>
      <c r="AM181" s="324">
        <f>SUM(AN25:AN178)</f>
        <v>2296.4450109999993</v>
      </c>
      <c r="AN181" s="32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2021-02-19T06:46:40Z</cp:lastPrinted>
  <dcterms:created xsi:type="dcterms:W3CDTF">1996-10-08T23:32:33Z</dcterms:created>
  <dcterms:modified xsi:type="dcterms:W3CDTF">2021-02-22T06:12:41Z</dcterms:modified>
  <cp:category/>
  <cp:version/>
  <cp:contentType/>
  <cp:contentStatus/>
</cp:coreProperties>
</file>